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netorg3142848.sharepoint.com/sites/SBCStudyGuide/Shared Documents/Team Folder Sept 2022/Diagrams and content support/"/>
    </mc:Choice>
  </mc:AlternateContent>
  <xr:revisionPtr revIDLastSave="86" documentId="13_ncr:1_{8CC8D807-B214-DC49-B124-E73B89377266}" xr6:coauthVersionLast="47" xr6:coauthVersionMax="47" xr10:uidLastSave="{F9729AAD-BC9D-4049-BA5E-60401C1261AC}"/>
  <bookViews>
    <workbookView xWindow="-37000" yWindow="5040" windowWidth="23260" windowHeight="15500" tabRatio="723" xr2:uid="{8ED235C9-7412-403B-8D44-D2C5E5C7A5B6}"/>
  </bookViews>
  <sheets>
    <sheet name="Introduction" sheetId="8" r:id="rId1"/>
    <sheet name="Measuring Uplink Noise Power" sheetId="2" r:id="rId2"/>
    <sheet name="UL Gain Characteristics" sheetId="7" r:id="rId3"/>
    <sheet name="Optimize Upink Signal Power" sheetId="1" r:id="rId4"/>
    <sheet name="Optimize Uplink Gain" sheetId="3" r:id="rId5"/>
    <sheet name="BDA UL Squelch Optimization" sheetId="4" r:id="rId6"/>
    <sheet name="Summary" sheetId="10" r:id="rId7"/>
    <sheet name="Benefit of Reducing UL Gain"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2" l="1"/>
  <c r="C26" i="2"/>
  <c r="B13" i="10"/>
  <c r="B9" i="10"/>
  <c r="B7" i="10"/>
  <c r="F22" i="6"/>
  <c r="F21" i="6"/>
  <c r="C13" i="3"/>
  <c r="C16" i="3"/>
  <c r="C29" i="2"/>
  <c r="C27" i="2" l="1"/>
  <c r="K11" i="6" l="1"/>
  <c r="I18" i="6"/>
  <c r="D13" i="6" s="1"/>
  <c r="H11" i="6"/>
  <c r="D16" i="6" s="1"/>
  <c r="H10" i="6" l="1"/>
  <c r="D15" i="6"/>
  <c r="I10" i="6" l="1"/>
  <c r="C15" i="6" s="1"/>
  <c r="C16" i="6" s="1"/>
  <c r="C19" i="1" l="1"/>
  <c r="C22" i="1" s="1"/>
  <c r="C30" i="1" s="1"/>
  <c r="B10" i="10" s="1"/>
  <c r="C15" i="1"/>
  <c r="C14" i="4" l="1"/>
  <c r="C15" i="4" s="1"/>
  <c r="C19" i="3"/>
  <c r="B12" i="10" s="1"/>
  <c r="C15" i="3"/>
  <c r="C37" i="1"/>
  <c r="B11" i="10" s="1"/>
  <c r="C17" i="3" l="1"/>
  <c r="B8" i="10"/>
</calcChain>
</file>

<file path=xl/sharedStrings.xml><?xml version="1.0" encoding="utf-8"?>
<sst xmlns="http://schemas.openxmlformats.org/spreadsheetml/2006/main" count="213" uniqueCount="123">
  <si>
    <t>Watts</t>
  </si>
  <si>
    <t>dBm</t>
  </si>
  <si>
    <t>Step 1</t>
  </si>
  <si>
    <t>Step 2</t>
  </si>
  <si>
    <t>Step 3</t>
  </si>
  <si>
    <t>Step 4</t>
  </si>
  <si>
    <t>Step 5</t>
  </si>
  <si>
    <t>Step 6</t>
  </si>
  <si>
    <t>dB</t>
  </si>
  <si>
    <t>Enter required values in green cells</t>
  </si>
  <si>
    <r>
      <t xml:space="preserve">Any Uplink Pathloss offset due to Tower Top Amplifiers and/or different DL/UL antenna gains. </t>
    </r>
    <r>
      <rPr>
        <sz val="11"/>
        <color rgb="FFFF0000"/>
        <rFont val="Calibri"/>
        <family val="2"/>
        <scheme val="minor"/>
      </rPr>
      <t>Use 0dB if not known</t>
    </r>
  </si>
  <si>
    <t>Using best guess, what is the maximum number of mobile radios that will simultaneously key up within the building at any one time.</t>
  </si>
  <si>
    <t>Channels</t>
  </si>
  <si>
    <t>Max Composite Uplink Output Power</t>
  </si>
  <si>
    <t>Follow the BDA OEM's instructions on how to set the Maximum Uplink Output Power to the value in Step B.</t>
  </si>
  <si>
    <t>Enter the number of Uplink Filters programmed into the BDA</t>
  </si>
  <si>
    <r>
      <t>Uplink</t>
    </r>
    <r>
      <rPr>
        <u/>
        <sz val="11"/>
        <color theme="1"/>
        <rFont val="Calibri"/>
        <family val="2"/>
        <scheme val="minor"/>
      </rPr>
      <t xml:space="preserve"> Channel</t>
    </r>
    <r>
      <rPr>
        <sz val="11"/>
        <color theme="1"/>
        <rFont val="Calibri"/>
        <family val="2"/>
        <scheme val="minor"/>
      </rPr>
      <t xml:space="preserve"> Output Power Required</t>
    </r>
  </si>
  <si>
    <r>
      <t xml:space="preserve">Calculated TOTAL Downlink Pathloss (This includes </t>
    </r>
    <r>
      <rPr>
        <u/>
        <sz val="11"/>
        <color theme="1"/>
        <rFont val="Calibri"/>
        <family val="2"/>
        <scheme val="minor"/>
      </rPr>
      <t>all</t>
    </r>
    <r>
      <rPr>
        <sz val="11"/>
        <color theme="1"/>
        <rFont val="Calibri"/>
        <family val="2"/>
        <scheme val="minor"/>
      </rPr>
      <t xml:space="preserve"> gains &amp; losses of passive/active components, FSPL, and other OTA obstructions)</t>
    </r>
  </si>
  <si>
    <t>Adding inline attenuators may be required. Take note that if attenuators are added, it will affect the value in Step 2 if placed in the coax to the Donor antenna.</t>
  </si>
  <si>
    <r>
      <t xml:space="preserve">Received Repeater's </t>
    </r>
    <r>
      <rPr>
        <u/>
        <sz val="11"/>
        <color theme="1"/>
        <rFont val="Calibri"/>
        <family val="2"/>
        <scheme val="minor"/>
      </rPr>
      <t>Channel</t>
    </r>
    <r>
      <rPr>
        <sz val="11"/>
        <color theme="1"/>
        <rFont val="Calibri"/>
        <family val="2"/>
        <scheme val="minor"/>
      </rPr>
      <t xml:space="preserve"> Downlink Signal Power into the BDA's Donor Antenna RF Port</t>
    </r>
  </si>
  <si>
    <t>Channelized BDA whose Composite Uplink Power is shared by the number of programmed Uplink Filters</t>
  </si>
  <si>
    <t>Wide-Band or Channelized BDA whose Composite Uplink Power is shared by the number of simultaneous active PTT conversations</t>
  </si>
  <si>
    <t>Achieving the value in Step 6 will vary based on the BDA OEM and if the BDA is wide-band or Channelized</t>
  </si>
  <si>
    <t>Step 7</t>
  </si>
  <si>
    <t>Step 8</t>
  </si>
  <si>
    <t>Calculated values are in gray cells</t>
  </si>
  <si>
    <t>Step 9</t>
  </si>
  <si>
    <t>Follow the BDA OEM's instructions on how to set the Maximum Composite Uplink Output Power to the value in Step B.</t>
  </si>
  <si>
    <r>
      <t xml:space="preserve">Max </t>
    </r>
    <r>
      <rPr>
        <u/>
        <sz val="11"/>
        <color theme="1"/>
        <rFont val="Calibri"/>
        <family val="2"/>
        <scheme val="minor"/>
      </rPr>
      <t>Composite</t>
    </r>
    <r>
      <rPr>
        <sz val="11"/>
        <color theme="1"/>
        <rFont val="Calibri"/>
        <family val="2"/>
        <scheme val="minor"/>
      </rPr>
      <t xml:space="preserve"> Uplink Output Power</t>
    </r>
  </si>
  <si>
    <r>
      <t xml:space="preserve">Some BDA OEM's may allow attenuators to be added in the Uplink path only </t>
    </r>
    <r>
      <rPr>
        <u/>
        <sz val="11"/>
        <color theme="1"/>
        <rFont val="Calibri"/>
        <family val="2"/>
        <scheme val="minor"/>
      </rPr>
      <t>after</t>
    </r>
    <r>
      <rPr>
        <sz val="11"/>
        <color theme="1"/>
        <rFont val="Calibri"/>
        <family val="2"/>
        <scheme val="minor"/>
      </rPr>
      <t xml:space="preserve"> the Power Amplifier, in which case Step 2 will not be affected.</t>
    </r>
  </si>
  <si>
    <t xml:space="preserve">A filter's Input Uplink Noise Power when there is no Uplink Signal (the uplink Noise Floor) </t>
  </si>
  <si>
    <t>Record the Uplink Noise Power now that Uplink Power and Gain gave been optimized, and Squelch and other features turned on</t>
  </si>
  <si>
    <t>Values in Gray Cells are Calculated</t>
  </si>
  <si>
    <t>Band</t>
  </si>
  <si>
    <t>VHF</t>
  </si>
  <si>
    <t>UHF</t>
  </si>
  <si>
    <t>Bandwidth (kHz)</t>
  </si>
  <si>
    <t>Use the Calulator below to witness the benefit of reducing the Uplink Noise Power.</t>
  </si>
  <si>
    <t>Enter the Donor Coax Loss</t>
  </si>
  <si>
    <t>dBi</t>
  </si>
  <si>
    <t>Enter the Donor antenna's Gain in dBi</t>
  </si>
  <si>
    <t>Values in Green Cells must be Entered</t>
  </si>
  <si>
    <t>Uplink Noise ERP Measured with 50 Ohm load:</t>
  </si>
  <si>
    <t>Uplink Noise ERP Measured with Squelch:</t>
  </si>
  <si>
    <t>NOTE: Any Uplink Noise EiRP &gt;-43dBm @ 10kHz is above FCC rules!</t>
  </si>
  <si>
    <t>Substitute each dBm value below into the calculator</t>
  </si>
  <si>
    <t>The distance calculated is how far the BDA will elevate the Noise Floor. Beyond the distance, it will have reached thermal noise</t>
  </si>
  <si>
    <t>Detection = RMS or Average</t>
  </si>
  <si>
    <t>Input Attenuation = 0dB (keep on AUTO if expected Noise Power is &gt;-80dBm)</t>
  </si>
  <si>
    <t>Pre-Amp = ON (many spectrum anaylzers won't allow this unless the Input Power and Reference Level is &lt;= -50dBm)</t>
  </si>
  <si>
    <t xml:space="preserve">First locate an unused RF channel with a spectrum analyzer.  With a signal generator inject an RF signal (using the clean frequency) into the distribution antenna system. </t>
  </si>
  <si>
    <t>Enter the Signal Power of the test frequency entering the main feed of the distribution antenna system. Suggest using 0dBm.</t>
  </si>
  <si>
    <t>The measured Downlink Signal power at the weakest block or critical point while tuned to the frequency of Step #1.</t>
  </si>
  <si>
    <r>
      <t xml:space="preserve">Calculated TOTAL Downlink/Uplink Pathloss (This includes </t>
    </r>
    <r>
      <rPr>
        <u/>
        <sz val="11"/>
        <color theme="1"/>
        <rFont val="Calibri"/>
        <family val="2"/>
        <scheme val="minor"/>
      </rPr>
      <t>all</t>
    </r>
    <r>
      <rPr>
        <sz val="11"/>
        <color theme="1"/>
        <rFont val="Calibri"/>
        <family val="2"/>
        <scheme val="minor"/>
      </rPr>
      <t xml:space="preserve"> gains &amp; losses of passive components, FSPL, and other interior building obstructions)</t>
    </r>
  </si>
  <si>
    <t>Enter the Handset's Uplink Power in dBm.</t>
  </si>
  <si>
    <t>Reduce the BDA's gain by 5dB.  What does the marker's power measure now?</t>
  </si>
  <si>
    <t>Place a marker on the noise power out of the BDA.  Record its power.</t>
  </si>
  <si>
    <t>Noise Power</t>
  </si>
  <si>
    <t>Gain</t>
  </si>
  <si>
    <t>Adjust the BDA to its maximum gain</t>
  </si>
  <si>
    <t>The spectrum analyzer should span the uplink band under test and the RBW should be set to 10kHz</t>
  </si>
  <si>
    <t>Start with a 50Ohm load on the BDA's mobile port and a spectrum analyzer on the donor port</t>
  </si>
  <si>
    <t>Enter the last Gain value that resulted in a 5dB (+/- 1dB) decrease in noise power.  This is the minimum UL Gain setting for the BDA.  Never set the BDA's UL gain lower than this amount, use inline attenuators for additional UL gain reduction.</t>
  </si>
  <si>
    <t>Locate a clean area of spectrum with no RF traffic to monitor noise power only.</t>
  </si>
  <si>
    <t>Did the previous step result in a 5dB (+/- 1dB) decrease in noise power?  If not, stop.  If yes, reduce the gain by another 5dB and record the marker's measured power.</t>
  </si>
  <si>
    <t>Did the previous step result in a 5dB (+/- 1dB) decrease in noise power?  If not, stop.  If yes,, reduce the gain by another 5dB and record the marker's measured power.</t>
  </si>
  <si>
    <t>Enter the  gain of the donor antenna.</t>
  </si>
  <si>
    <t>Calculated donor antenna system gain</t>
  </si>
  <si>
    <t>Reduce UL gain by this amount.</t>
  </si>
  <si>
    <t>This step is to determine how the BDA's UL Gain and Noise power work together and to locate the point where noise power does not decrease linearly with gain reduction.</t>
  </si>
  <si>
    <t>Measuring Noise Power can be tricky.  The optimal settings can vary with the input power to the Spectrum Analyer.  Must be familiar with spoectrum analyzer operation to complete this test.</t>
  </si>
  <si>
    <t>RBW (resolution bandwidth) = 10kHz</t>
  </si>
  <si>
    <t>Recommended Spectrum Analyzer Settings:</t>
  </si>
  <si>
    <t>Connect a 50 Ohm termination load to the BDA's mobile port and a spectrum analyzer to the donor port.</t>
  </si>
  <si>
    <t>Set BDA UL gain to maximum.</t>
  </si>
  <si>
    <t>Add some Averaging or lower the VBW to reduce randomness of the power reading.</t>
  </si>
  <si>
    <t>Step A-1</t>
  </si>
  <si>
    <t>Step A-2</t>
  </si>
  <si>
    <t xml:space="preserve">Adjust BDA UL gain to maximum and enter UL gain value. </t>
  </si>
  <si>
    <t>This is the noise power radiated from the donor antenna at full UL gain.  Must be less than -43dBm to be in compliance with FCC limits.</t>
  </si>
  <si>
    <t>Note to ERCES Handbook users.  The steps in the worksheet do not align with the book, section 22.12.1.  Ignore the steps in the book and follow steps as show in this worksheet.</t>
  </si>
  <si>
    <t>Enter UL gain setting of the BDA where Step 8 is equal to -43dBm or less.  This is the maximum UL gain allowed under FCC rules.</t>
  </si>
  <si>
    <t>If this value is greater than -43dBm continue decreasing UL gain and enter UL noise power measured in Step 4.  Stop when noise power calculated is equal to or less than -43dBm.</t>
  </si>
  <si>
    <t>Step B-1</t>
  </si>
  <si>
    <t>Step B-2</t>
  </si>
  <si>
    <t>This procedure is to establish the UL gain value required to allow the weakest UL signal to reach the tower site at the required minimum set by the AHJ.</t>
  </si>
  <si>
    <t>FYI, the weakest Uplink Signal Power into the BDA.</t>
  </si>
  <si>
    <t>This procedure verifies correct settings and operation of a BDA's UL squelch function.</t>
  </si>
  <si>
    <t>Connect a spectrum analyzer to the distribution antenna network to record incoming noise floor.</t>
  </si>
  <si>
    <t>Use noise floor settings as described earlier in this workbook. (RBW = 10KHz, Preamp = on)</t>
  </si>
  <si>
    <t>Weakest Uplink Input Signal Power from Handset as calculated in Optimize UL Signal Power worksheet.</t>
  </si>
  <si>
    <t>Signal to Noise Ratio of weakest Uplink Signal to Noise floor.</t>
  </si>
  <si>
    <t>If possible, set the Squelch Threshold 20dB above the Noise power in Step 1, but at least 10dB below Step 2's power.  Record value here for reference.</t>
  </si>
  <si>
    <t>Engage UL squelch any other Uplink Noise reduction features the unit may have, such as turning OFF the Uplink Power Amplifier when there is no Uplink activity.</t>
  </si>
  <si>
    <t>This procedure calculates the uplink channel power out of the BDA to meet the AHJ's maximum UL power received at the radio site.</t>
  </si>
  <si>
    <t>If this information is not available from the AHJ or licensee use the FCC's, license search feature to look it up.</t>
  </si>
  <si>
    <r>
      <t xml:space="preserve">Repeater's </t>
    </r>
    <r>
      <rPr>
        <u/>
        <sz val="11"/>
        <color theme="1"/>
        <rFont val="Calibri"/>
        <family val="2"/>
        <scheme val="minor"/>
      </rPr>
      <t>Channel</t>
    </r>
    <r>
      <rPr>
        <sz val="11"/>
        <color theme="1"/>
        <rFont val="Calibri"/>
        <family val="2"/>
        <scheme val="minor"/>
      </rPr>
      <t xml:space="preserve"> Downlink Output Power in dBm (not ERP)</t>
    </r>
  </si>
  <si>
    <t>The Repeater's transmit power in dBm is required. If the output power is in Watts, it needs to be converted. If in dBm, go directly to Step 1.</t>
  </si>
  <si>
    <t>Get the public safety radio site's transmit power from the AHJ or the licensee. (Not the ERP, just transmiter power)</t>
  </si>
  <si>
    <t>Watts to dBm Converter</t>
  </si>
  <si>
    <t>Optional Test:</t>
  </si>
  <si>
    <t>Not all AHJs will specify a maximum power received, only a minimum.  In this case it is advisable to use the minimum amount of signal needed to reach the radio site with a usable signal.</t>
  </si>
  <si>
    <r>
      <t xml:space="preserve">Maximum Uplink Signal Power allowed at the Repeater's Input (not the antenna) </t>
    </r>
    <r>
      <rPr>
        <sz val="11"/>
        <color rgb="FFFF0000"/>
        <rFont val="Calibri"/>
        <family val="2"/>
        <scheme val="minor"/>
      </rPr>
      <t>Use -95dBm if AHJ does not specifiy a maximum</t>
    </r>
  </si>
  <si>
    <t xml:space="preserve">This test is optional if desired to see at which point in the BDA's UL gain the noise power does not reduce as gain is reduced.  </t>
  </si>
  <si>
    <t>Maximum uplink gain to stay in compliaince with FCC noise power rules as determined in Measuring UL Noise Power worksheet.</t>
  </si>
  <si>
    <t>If the gain calculated in step 5 is greater than the value in step 6 the ERCES solution may be in violation of FCC rules limiting radiated noise power.  Revise design to reduce the total signal loss between the distribution antenna system and the farthest test location.</t>
  </si>
  <si>
    <t>Uplink Gain required to reach desired Uplink Output Power from previous step.  If BDA won't allow the UL gain to be reduced to this level add external attenuators as needed to the mobile port of the BDA and adjust the value in Step 2 to account for the added attenuation..</t>
  </si>
  <si>
    <t>This test is to determine the maximum UL gain on the BDA to adhere to FCC rules limiting maximum UL noise to -43dBm ERP.</t>
  </si>
  <si>
    <t>Set the spectrum analyzer to span the UL frequency band of the BDA under test.</t>
  </si>
  <si>
    <t xml:space="preserve">Enter the loss of the donor coax cable.   The cable loss should be calculated using the manufacturer's cable loss specs adjusted to estimated cable length or measured using a cable analyzer. </t>
  </si>
  <si>
    <t>Measure noise power with UL gain reduced by the amount in Step 6 and record.</t>
  </si>
  <si>
    <t>Channelized BDAs will either divide the total Uplink power by how many filters are programmed, or by how many Uplink channels are in in use at any moment.  Use the appropriate calculator based on the OEM method of Uplink Power sharing.  If unsure, contact the BDA manufacturer, this is important.</t>
  </si>
  <si>
    <t>All wide-band BDAs, regardless of the OEM, will be calculated the same using Steps A-1 and A-2.</t>
  </si>
  <si>
    <t>ERP Amplified Thermal Noise out of Donor Antenna (dBm)</t>
  </si>
  <si>
    <t>This worksheet compiles the important BDA settings</t>
  </si>
  <si>
    <t>UL gain value where a reduction in gain resulted in a similar reduction in noise floor.</t>
  </si>
  <si>
    <t>Actual UL gain setting once optimized.</t>
  </si>
  <si>
    <t>Maximum allowed UL gain setting to stay in complaince with FCC.</t>
  </si>
  <si>
    <t>Max composite UL power if class B BDA used.</t>
  </si>
  <si>
    <t>Max composite UL power for channelized BDAs that have channelized AGC.</t>
  </si>
  <si>
    <t>Weakest UL signal from portable radio at the farthest test point.</t>
  </si>
  <si>
    <t>Recommended UL Squelch setting.</t>
  </si>
  <si>
    <t>Measure the noise power from spectrum analyzer and enter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</si>
</sst>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u/>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rgb="FFFF0000"/>
      <name val="Calibri"/>
      <family val="2"/>
      <scheme val="minor"/>
    </font>
    <font>
      <b/>
      <sz val="12"/>
      <color theme="1"/>
      <name val="Calibri"/>
      <family val="2"/>
      <scheme val="minor"/>
    </font>
    <font>
      <b/>
      <sz val="14"/>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s>
  <cellStyleXfs count="1">
    <xf numFmtId="0" fontId="0" fillId="0" borderId="0"/>
  </cellStyleXfs>
  <cellXfs count="46">
    <xf numFmtId="0" fontId="0" fillId="0" borderId="0" xfId="0"/>
    <xf numFmtId="0" fontId="3" fillId="0" borderId="0" xfId="0" applyFont="1" applyAlignment="1">
      <alignment horizontal="center"/>
    </xf>
    <xf numFmtId="0" fontId="0" fillId="0" borderId="0" xfId="0" applyAlignment="1">
      <alignment horizontal="center"/>
    </xf>
    <xf numFmtId="164" fontId="0" fillId="2" borderId="1" xfId="0" applyNumberFormat="1" applyFill="1" applyBorder="1"/>
    <xf numFmtId="164" fontId="0" fillId="3" borderId="1" xfId="0" applyNumberFormat="1" applyFill="1" applyBorder="1"/>
    <xf numFmtId="0" fontId="0" fillId="0" borderId="0" xfId="0" applyAlignment="1">
      <alignment horizontal="left"/>
    </xf>
    <xf numFmtId="0" fontId="3" fillId="0" borderId="0" xfId="0" applyFont="1" applyAlignment="1">
      <alignment horizontal="left"/>
    </xf>
    <xf numFmtId="0" fontId="2" fillId="0" borderId="0" xfId="0" applyFont="1"/>
    <xf numFmtId="0" fontId="3" fillId="0" borderId="0" xfId="0" applyFont="1"/>
    <xf numFmtId="0" fontId="7" fillId="0" borderId="0" xfId="0" applyFont="1"/>
    <xf numFmtId="0" fontId="3" fillId="0" borderId="3" xfId="0" applyFont="1" applyBorder="1" applyAlignment="1">
      <alignment horizontal="center" wrapText="1"/>
    </xf>
    <xf numFmtId="0" fontId="3" fillId="0" borderId="3" xfId="0" applyFont="1" applyBorder="1" applyAlignment="1">
      <alignment horizontal="center"/>
    </xf>
    <xf numFmtId="0" fontId="0" fillId="4" borderId="3" xfId="0" applyFill="1" applyBorder="1"/>
    <xf numFmtId="0" fontId="6" fillId="0" borderId="0" xfId="0" applyFont="1"/>
    <xf numFmtId="0" fontId="6" fillId="0" borderId="0" xfId="0" applyFont="1" applyAlignment="1">
      <alignment horizontal="left"/>
    </xf>
    <xf numFmtId="0" fontId="6" fillId="5" borderId="0" xfId="0" applyFont="1" applyFill="1"/>
    <xf numFmtId="0" fontId="6" fillId="5" borderId="0" xfId="0" applyFont="1" applyFill="1" applyAlignment="1">
      <alignment horizontal="left"/>
    </xf>
    <xf numFmtId="2" fontId="3" fillId="2" borderId="0" xfId="0" applyNumberFormat="1" applyFont="1" applyFill="1" applyAlignment="1">
      <alignment horizontal="right"/>
    </xf>
    <xf numFmtId="1" fontId="8" fillId="2" borderId="0" xfId="0" applyNumberFormat="1" applyFont="1" applyFill="1"/>
    <xf numFmtId="0" fontId="7" fillId="5" borderId="0" xfId="0" applyFont="1" applyFill="1"/>
    <xf numFmtId="0" fontId="8" fillId="5" borderId="0" xfId="0" applyFont="1" applyFill="1"/>
    <xf numFmtId="0" fontId="0" fillId="3" borderId="3" xfId="0" applyFill="1" applyBorder="1" applyAlignment="1">
      <alignment horizontal="center"/>
    </xf>
    <xf numFmtId="0" fontId="9" fillId="5" borderId="0" xfId="0" applyFont="1" applyFill="1"/>
    <xf numFmtId="164" fontId="7" fillId="2" borderId="1" xfId="0" applyNumberFormat="1" applyFont="1" applyFill="1" applyBorder="1" applyAlignment="1">
      <alignment horizontal="left"/>
    </xf>
    <xf numFmtId="164" fontId="0" fillId="5" borderId="1" xfId="0" applyNumberFormat="1" applyFill="1" applyBorder="1" applyAlignment="1">
      <alignment horizontal="center"/>
    </xf>
    <xf numFmtId="1" fontId="3" fillId="0" borderId="0" xfId="0" applyNumberFormat="1"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wrapText="1"/>
    </xf>
    <xf numFmtId="1" fontId="0" fillId="2" borderId="1" xfId="0" applyNumberFormat="1" applyFill="1" applyBorder="1" applyAlignment="1">
      <alignment horizontal="center"/>
    </xf>
    <xf numFmtId="0" fontId="10" fillId="0" borderId="0" xfId="0" applyFont="1"/>
    <xf numFmtId="0" fontId="1" fillId="0" borderId="0" xfId="0" applyFont="1"/>
    <xf numFmtId="0" fontId="11" fillId="0" borderId="0" xfId="0" applyFont="1" applyAlignment="1">
      <alignment horizontal="center" vertical="center"/>
    </xf>
    <xf numFmtId="1" fontId="0" fillId="3" borderId="1" xfId="0" applyNumberFormat="1" applyFill="1" applyBorder="1" applyAlignment="1" applyProtection="1">
      <alignment horizontal="center"/>
      <protection locked="0"/>
    </xf>
    <xf numFmtId="1" fontId="0" fillId="3" borderId="4" xfId="0" applyNumberFormat="1" applyFill="1" applyBorder="1" applyAlignment="1" applyProtection="1">
      <alignment horizontal="center"/>
      <protection locked="0"/>
    </xf>
    <xf numFmtId="0" fontId="0" fillId="3" borderId="0" xfId="0" applyFill="1"/>
    <xf numFmtId="0" fontId="0" fillId="2" borderId="0" xfId="0" applyFill="1"/>
    <xf numFmtId="0" fontId="0" fillId="3" borderId="0" xfId="0" applyFill="1" applyAlignment="1">
      <alignment horizontal="left"/>
    </xf>
    <xf numFmtId="0" fontId="0" fillId="2" borderId="0" xfId="0" applyFill="1" applyAlignment="1">
      <alignment horizontal="left"/>
    </xf>
    <xf numFmtId="0" fontId="0" fillId="0" borderId="0" xfId="0" applyAlignment="1">
      <alignment horizontal="left" wrapText="1"/>
    </xf>
    <xf numFmtId="1" fontId="3" fillId="2" borderId="0" xfId="0" applyNumberFormat="1" applyFont="1" applyFill="1" applyAlignment="1">
      <alignment horizontal="left"/>
    </xf>
    <xf numFmtId="0" fontId="0" fillId="0" borderId="0" xfId="0"/>
    <xf numFmtId="0" fontId="0" fillId="3" borderId="2" xfId="0" applyFill="1" applyBorder="1" applyAlignment="1">
      <alignment horizontal="left"/>
    </xf>
    <xf numFmtId="0" fontId="0" fillId="2" borderId="2" xfId="0" applyFill="1" applyBorder="1" applyAlignment="1">
      <alignment horizontal="left"/>
    </xf>
    <xf numFmtId="0" fontId="0" fillId="3" borderId="1" xfId="0" applyFill="1" applyBorder="1" applyProtection="1">
      <protection locked="0"/>
    </xf>
    <xf numFmtId="164" fontId="0" fillId="3" borderId="1"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4" dropStyle="combo" dx="22" fmlaLink="$I$17" fmlaRange="$J$10:$J$1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758825</xdr:colOff>
      <xdr:row>4</xdr:row>
      <xdr:rowOff>177799</xdr:rowOff>
    </xdr:from>
    <xdr:to>
      <xdr:col>12</xdr:col>
      <xdr:colOff>424295</xdr:colOff>
      <xdr:row>34</xdr:row>
      <xdr:rowOff>103908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8825" y="939799"/>
          <a:ext cx="8809470" cy="5641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BDA Optimization Excel</a:t>
          </a:r>
          <a:r>
            <a:rPr lang="en-US" sz="1600" b="1" baseline="0"/>
            <a:t> Workbook</a:t>
          </a:r>
        </a:p>
        <a:p>
          <a:endParaRPr lang="en-US" sz="1100" baseline="0"/>
        </a:p>
        <a:p>
          <a:r>
            <a:rPr lang="en-US" sz="1200"/>
            <a:t>This Excel</a:t>
          </a:r>
          <a:r>
            <a:rPr lang="en-US" sz="1200" baseline="0"/>
            <a:t> workbook is a companion to the Complete ERCES Handbook published by the Safer Buildings Coalition.  Chapter 22 of the Handbook, RF TESTING AND BDA OPTIMIZATION, includes several procedures identified by (Excel Worksheet) in the heading that utilize this Excel Workbook.  </a:t>
          </a:r>
        </a:p>
        <a:p>
          <a:endParaRPr lang="en-US" sz="1200" baseline="0"/>
        </a:p>
        <a:p>
          <a:r>
            <a:rPr lang="en-US" sz="1200" baseline="0"/>
            <a:t>The procedures included in this workbooik help to clarify and automate various BDA optimization settings including:</a:t>
          </a:r>
        </a:p>
        <a:p>
          <a:r>
            <a:rPr lang="en-US" sz="1200" baseline="0"/>
            <a:t>• Assuring the BDA's uplink noise does not exceed FCC limits of -43dBm. </a:t>
          </a:r>
        </a:p>
        <a:p>
          <a:r>
            <a:rPr lang="en-US" sz="1200" baseline="0"/>
            <a:t>• Determining the UL gain versus noise floor characteristics of the BDA.</a:t>
          </a:r>
        </a:p>
        <a:p>
          <a:r>
            <a:rPr lang="en-US" sz="1200" baseline="0"/>
            <a:t>• Optimizing the uplink signal power based on the pathloss between the radio site and the ERCES.</a:t>
          </a:r>
        </a:p>
        <a:p>
          <a:r>
            <a:rPr lang="en-US" sz="1200" baseline="0"/>
            <a:t>• Optimizing the uplink gain to assure the farthest portable radio can still reach the radio site at the minimum level required.</a:t>
          </a:r>
        </a:p>
        <a:p>
          <a:r>
            <a:rPr lang="en-US" sz="1200" baseline="0"/>
            <a:t>• Setting the UL squelch threshold for BDAs equipped with UL muting function.</a:t>
          </a:r>
        </a:p>
        <a:p>
          <a:endParaRPr lang="en-US" sz="1200" baseline="0"/>
        </a:p>
        <a:p>
          <a:r>
            <a:rPr lang="en-US" sz="1200"/>
            <a:t>Correct</a:t>
          </a:r>
          <a:r>
            <a:rPr lang="en-US" sz="1200" baseline="0"/>
            <a:t> commissioning of BDAs are critical to be in compliance with FCC and frequency license holder rules.  Too much RF power radiated causes unwanted interference, too little power results in failed AHJ inspections.  This workbook will help both experienced and inexperienced ERCES installers to stay in compliance while providing a robust performing ERCES.</a:t>
          </a:r>
          <a:endParaRPr lang="en-US" sz="1200"/>
        </a:p>
        <a:p>
          <a:endParaRPr lang="en-US" sz="1200"/>
        </a:p>
        <a:p>
          <a:r>
            <a:rPr lang="en-US" sz="1200"/>
            <a:t>This workbook was provided by Tom Warfield and edited by Mike Brownson to align with the procedures presented in the Complete ERCES Handbook.</a:t>
          </a:r>
        </a:p>
        <a:p>
          <a:endParaRPr lang="en-US" sz="1200"/>
        </a:p>
        <a:p>
          <a:r>
            <a:rPr lang="en-US" sz="1200" b="1"/>
            <a:t>Limit of Liability / Disclaimer of Warranty / Terms of Use</a:t>
          </a:r>
        </a:p>
        <a:p>
          <a:r>
            <a:rPr lang="en-US" sz="900"/>
            <a:t>This spreadsheet is designed to provide accurate and authoritative information in regard to the subject matter covered. While the publisher and author have used their best efforts in preparing this tool and any related content on our website, they make no representations or warranties with respect to the accuracy or completeness of the contents of this tool and website and specifically disclaim any implied warranties of merchantability or fitness for a particular purpose. There are no warranties which extend beyond the descriptions contained in this paragraph. No warranty may be created or extended by sales representatives or written sales materials. The advice and strategies contained herein may not apply or be suitable for your situation. You should consult with a professional where appropriate. The accuracy and completeness of the information provided herein and the opinions stated herein are not guaranteed or warranted to produce any particular results, and the advice and strategies contained herein are not suitable for every individual. By providing information or links to other companies or websites, the publisher and the author do not guarantee, approve or endorse the information or products available at any linked websites or mentioned companies, or persons, nor does a link indicate any association with or endorsement by the publisher or author. It is offered or sold with the understanding that neither the publisher nor the author is engaged in rendering legal, accounting, or other professional service. If legal advice or other expert assistance is required, the services of a competent professional should be</a:t>
          </a:r>
        </a:p>
        <a:p>
          <a:r>
            <a:rPr lang="en-US" sz="900"/>
            <a:t>sought. Neither the publisher or the author shall be liable for any loss or loss of profit or any other commercial damages, including but not limited to special, incidental, consequential, or other damages.</a:t>
          </a:r>
        </a:p>
        <a:p>
          <a:endParaRPr lang="en-US" sz="800"/>
        </a:p>
        <a:p>
          <a:endParaRPr lang="en-US" sz="1200"/>
        </a:p>
      </xdr:txBody>
    </xdr:sp>
    <xdr:clientData/>
  </xdr:twoCellAnchor>
  <xdr:twoCellAnchor editAs="oneCell">
    <xdr:from>
      <xdr:col>1</xdr:col>
      <xdr:colOff>8659</xdr:colOff>
      <xdr:row>0</xdr:row>
      <xdr:rowOff>95250</xdr:rowOff>
    </xdr:from>
    <xdr:to>
      <xdr:col>2</xdr:col>
      <xdr:colOff>618262</xdr:colOff>
      <xdr:row>3</xdr:row>
      <xdr:rowOff>127255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659" y="95250"/>
          <a:ext cx="1371603" cy="603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580159</xdr:colOff>
      <xdr:row>0</xdr:row>
      <xdr:rowOff>69273</xdr:rowOff>
    </xdr:from>
    <xdr:to>
      <xdr:col>3</xdr:col>
      <xdr:colOff>185307</xdr:colOff>
      <xdr:row>3</xdr:row>
      <xdr:rowOff>101278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159" y="69273"/>
          <a:ext cx="1371603" cy="603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562840</xdr:colOff>
      <xdr:row>0</xdr:row>
      <xdr:rowOff>95250</xdr:rowOff>
    </xdr:from>
    <xdr:to>
      <xdr:col>3</xdr:col>
      <xdr:colOff>167988</xdr:colOff>
      <xdr:row>3</xdr:row>
      <xdr:rowOff>127255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840" y="95250"/>
          <a:ext cx="1371603" cy="603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69273</xdr:rowOff>
    </xdr:from>
    <xdr:to>
      <xdr:col>3</xdr:col>
      <xdr:colOff>193966</xdr:colOff>
      <xdr:row>3</xdr:row>
      <xdr:rowOff>101278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818" y="69273"/>
          <a:ext cx="1371603" cy="603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562840</xdr:colOff>
      <xdr:row>0</xdr:row>
      <xdr:rowOff>77931</xdr:rowOff>
    </xdr:from>
    <xdr:to>
      <xdr:col>3</xdr:col>
      <xdr:colOff>167988</xdr:colOff>
      <xdr:row>3</xdr:row>
      <xdr:rowOff>109936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840" y="77931"/>
          <a:ext cx="1371603" cy="603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580159</xdr:colOff>
      <xdr:row>0</xdr:row>
      <xdr:rowOff>86590</xdr:rowOff>
    </xdr:from>
    <xdr:to>
      <xdr:col>3</xdr:col>
      <xdr:colOff>185307</xdr:colOff>
      <xdr:row>3</xdr:row>
      <xdr:rowOff>118595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159" y="86590"/>
          <a:ext cx="1371603" cy="603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753341</xdr:colOff>
      <xdr:row>0</xdr:row>
      <xdr:rowOff>77932</xdr:rowOff>
    </xdr:from>
    <xdr:to>
      <xdr:col>3</xdr:col>
      <xdr:colOff>64080</xdr:colOff>
      <xdr:row>3</xdr:row>
      <xdr:rowOff>109937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341" y="77932"/>
          <a:ext cx="1371603" cy="603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12700</xdr:rowOff>
        </xdr:to>
        <xdr:sp macro="" textlink="">
          <xdr:nvSpPr>
            <xdr:cNvPr id="6150" name="Drop Down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0</xdr:colOff>
      <xdr:row>0</xdr:row>
      <xdr:rowOff>85725</xdr:rowOff>
    </xdr:from>
    <xdr:to>
      <xdr:col>2</xdr:col>
      <xdr:colOff>781053</xdr:colOff>
      <xdr:row>3</xdr:row>
      <xdr:rowOff>117730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85725"/>
          <a:ext cx="1371603" cy="603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03CF-5615-514A-A6BB-F3B6E76AF781}">
  <dimension ref="A1"/>
  <sheetViews>
    <sheetView showGridLines="0" tabSelected="1" zoomScale="110" zoomScaleNormal="110" workbookViewId="0">
      <selection activeCell="O10" sqref="O10"/>
    </sheetView>
  </sheetViews>
  <sheetFormatPr baseColWidth="10" defaultColWidth="11.5" defaultRowHeight="15" x14ac:dyDescent="0.2"/>
  <sheetData/>
  <sheetProtection algorithmName="SHA-512" hashValue="5UHaoDCNcF9fqAXnA/j27Wno9weYQyAe+2pDFwhb3R+/TKVRHrzX5MyDgTvcYBYt20rOjLGP0H4wuUB7tAqK5Q==" saltValue="+riU0d1rsgmsGWd1r73+8Q=="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6F17-D021-49BB-8502-4D68D94A29EA}">
  <dimension ref="B5:E30"/>
  <sheetViews>
    <sheetView showGridLines="0" zoomScale="110" zoomScaleNormal="110" workbookViewId="0">
      <selection activeCell="C30" sqref="C30"/>
    </sheetView>
  </sheetViews>
  <sheetFormatPr baseColWidth="10" defaultColWidth="8.83203125" defaultRowHeight="15" x14ac:dyDescent="0.2"/>
  <cols>
    <col min="4" max="4" width="7.33203125" customWidth="1"/>
    <col min="5" max="5" width="110.83203125" customWidth="1"/>
  </cols>
  <sheetData>
    <row r="5" spans="2:5" x14ac:dyDescent="0.2">
      <c r="B5" s="35" t="s">
        <v>9</v>
      </c>
      <c r="C5" s="35"/>
      <c r="D5" s="35"/>
      <c r="E5" s="35"/>
    </row>
    <row r="6" spans="2:5" x14ac:dyDescent="0.2">
      <c r="B6" s="36" t="s">
        <v>25</v>
      </c>
      <c r="C6" s="36"/>
      <c r="D6" s="36"/>
      <c r="E6" s="36"/>
    </row>
    <row r="8" spans="2:5" ht="16" x14ac:dyDescent="0.2">
      <c r="B8" s="30" t="s">
        <v>107</v>
      </c>
    </row>
    <row r="9" spans="2:5" x14ac:dyDescent="0.2">
      <c r="B9" s="7" t="s">
        <v>80</v>
      </c>
    </row>
    <row r="10" spans="2:5" x14ac:dyDescent="0.2">
      <c r="B10" t="s">
        <v>70</v>
      </c>
    </row>
    <row r="11" spans="2:5" x14ac:dyDescent="0.2">
      <c r="C11" t="s">
        <v>72</v>
      </c>
    </row>
    <row r="12" spans="2:5" x14ac:dyDescent="0.2">
      <c r="C12" t="s">
        <v>71</v>
      </c>
    </row>
    <row r="13" spans="2:5" x14ac:dyDescent="0.2">
      <c r="C13" t="s">
        <v>47</v>
      </c>
    </row>
    <row r="14" spans="2:5" x14ac:dyDescent="0.2">
      <c r="C14" t="s">
        <v>49</v>
      </c>
    </row>
    <row r="15" spans="2:5" x14ac:dyDescent="0.2">
      <c r="C15" t="s">
        <v>48</v>
      </c>
    </row>
    <row r="16" spans="2:5" x14ac:dyDescent="0.2">
      <c r="C16" t="s">
        <v>75</v>
      </c>
    </row>
    <row r="17" spans="2:5" x14ac:dyDescent="0.2">
      <c r="B17" t="s">
        <v>73</v>
      </c>
    </row>
    <row r="18" spans="2:5" x14ac:dyDescent="0.2">
      <c r="B18" t="s">
        <v>108</v>
      </c>
    </row>
    <row r="19" spans="2:5" x14ac:dyDescent="0.2">
      <c r="B19" t="s">
        <v>74</v>
      </c>
    </row>
    <row r="20" spans="2:5" ht="16" thickBot="1" x14ac:dyDescent="0.25"/>
    <row r="21" spans="2:5" ht="16" thickBot="1" x14ac:dyDescent="0.25">
      <c r="B21" s="1" t="s">
        <v>2</v>
      </c>
      <c r="C21" s="33">
        <v>10</v>
      </c>
      <c r="D21" t="s">
        <v>8</v>
      </c>
      <c r="E21" t="s">
        <v>66</v>
      </c>
    </row>
    <row r="22" spans="2:5" ht="16" thickBot="1" x14ac:dyDescent="0.25">
      <c r="B22" s="1" t="s">
        <v>3</v>
      </c>
      <c r="C22" s="34">
        <v>2</v>
      </c>
      <c r="D22" t="s">
        <v>8</v>
      </c>
      <c r="E22" t="s">
        <v>109</v>
      </c>
    </row>
    <row r="23" spans="2:5" ht="16" thickBot="1" x14ac:dyDescent="0.25">
      <c r="B23" s="1"/>
      <c r="C23" s="29">
        <f>C21-C22</f>
        <v>8</v>
      </c>
      <c r="D23" t="s">
        <v>8</v>
      </c>
      <c r="E23" t="s">
        <v>67</v>
      </c>
    </row>
    <row r="24" spans="2:5" ht="16" thickBot="1" x14ac:dyDescent="0.25">
      <c r="B24" s="1" t="s">
        <v>4</v>
      </c>
      <c r="C24" s="33">
        <v>80</v>
      </c>
      <c r="D24" t="s">
        <v>8</v>
      </c>
      <c r="E24" t="s">
        <v>78</v>
      </c>
    </row>
    <row r="25" spans="2:5" ht="16" thickBot="1" x14ac:dyDescent="0.25">
      <c r="B25" s="1" t="s">
        <v>5</v>
      </c>
      <c r="C25" s="33">
        <v>-37</v>
      </c>
      <c r="D25" t="s">
        <v>1</v>
      </c>
      <c r="E25" t="s">
        <v>122</v>
      </c>
    </row>
    <row r="26" spans="2:5" ht="16" thickBot="1" x14ac:dyDescent="0.25">
      <c r="B26" s="1" t="s">
        <v>6</v>
      </c>
      <c r="C26" s="29">
        <f>C25+C23</f>
        <v>-29</v>
      </c>
      <c r="D26" t="s">
        <v>1</v>
      </c>
      <c r="E26" t="s">
        <v>79</v>
      </c>
    </row>
    <row r="27" spans="2:5" ht="16" thickBot="1" x14ac:dyDescent="0.25">
      <c r="B27" s="1" t="s">
        <v>7</v>
      </c>
      <c r="C27" s="29">
        <f>C26+43</f>
        <v>14</v>
      </c>
      <c r="D27" t="s">
        <v>8</v>
      </c>
      <c r="E27" t="s">
        <v>68</v>
      </c>
    </row>
    <row r="28" spans="2:5" ht="16" thickBot="1" x14ac:dyDescent="0.25">
      <c r="B28" s="1" t="s">
        <v>23</v>
      </c>
      <c r="C28" s="34">
        <v>-51</v>
      </c>
      <c r="D28" t="s">
        <v>1</v>
      </c>
      <c r="E28" t="s">
        <v>110</v>
      </c>
    </row>
    <row r="29" spans="2:5" ht="33" thickBot="1" x14ac:dyDescent="0.25">
      <c r="B29" s="1" t="s">
        <v>24</v>
      </c>
      <c r="C29" s="29">
        <f>C28+C23</f>
        <v>-43</v>
      </c>
      <c r="D29" t="s">
        <v>1</v>
      </c>
      <c r="E29" s="28" t="s">
        <v>82</v>
      </c>
    </row>
    <row r="30" spans="2:5" ht="16" thickBot="1" x14ac:dyDescent="0.25">
      <c r="B30" s="1" t="s">
        <v>26</v>
      </c>
      <c r="C30" s="34">
        <v>66</v>
      </c>
      <c r="D30" t="s">
        <v>8</v>
      </c>
      <c r="E30" t="s">
        <v>81</v>
      </c>
    </row>
  </sheetData>
  <sheetProtection algorithmName="SHA-512" hashValue="lHqGhCRuGEF08xL3J2q8ShY/jhd9hys3KowG9/+SDfbnDFdVBSOdlfABQ9x7uBvTMuvUK5NfCcERzBz4uu9AXg==" saltValue="qU6EKQi/DQkjUQw0VdC8bg==" spinCount="100000" sheet="1" objects="1" scenarios="1" selectLockedCells="1"/>
  <mergeCells count="2">
    <mergeCell ref="B5:E5"/>
    <mergeCell ref="B6:E6"/>
  </mergeCells>
  <phoneticPr fontId="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BC19-1AAD-214D-9A17-6D71FF1FE851}">
  <dimension ref="A5:F26"/>
  <sheetViews>
    <sheetView showGridLines="0" zoomScale="110" zoomScaleNormal="110" workbookViewId="0">
      <selection activeCell="C26" sqref="C26"/>
    </sheetView>
  </sheetViews>
  <sheetFormatPr baseColWidth="10" defaultColWidth="8.83203125" defaultRowHeight="15" x14ac:dyDescent="0.2"/>
  <cols>
    <col min="4" max="4" width="11.33203125" customWidth="1"/>
    <col min="5" max="5" width="8.1640625" customWidth="1"/>
    <col min="6" max="6" width="123" customWidth="1"/>
  </cols>
  <sheetData>
    <row r="5" spans="1:6" ht="16" x14ac:dyDescent="0.2">
      <c r="B5" s="30" t="s">
        <v>100</v>
      </c>
    </row>
    <row r="6" spans="1:6" ht="16" x14ac:dyDescent="0.2">
      <c r="B6" s="30" t="s">
        <v>69</v>
      </c>
      <c r="C6" s="8"/>
    </row>
    <row r="7" spans="1:6" ht="16" x14ac:dyDescent="0.2">
      <c r="B7" s="30" t="s">
        <v>103</v>
      </c>
      <c r="C7" s="8"/>
    </row>
    <row r="8" spans="1:6" x14ac:dyDescent="0.2">
      <c r="A8" s="1"/>
      <c r="B8" t="s">
        <v>61</v>
      </c>
    </row>
    <row r="9" spans="1:6" x14ac:dyDescent="0.2">
      <c r="A9" s="1"/>
      <c r="B9" t="s">
        <v>60</v>
      </c>
    </row>
    <row r="10" spans="1:6" x14ac:dyDescent="0.2">
      <c r="A10" s="1"/>
      <c r="B10" t="s">
        <v>63</v>
      </c>
    </row>
    <row r="11" spans="1:6" x14ac:dyDescent="0.2">
      <c r="A11" s="1"/>
      <c r="B11" t="s">
        <v>59</v>
      </c>
    </row>
    <row r="12" spans="1:6" ht="16" thickBot="1" x14ac:dyDescent="0.25">
      <c r="A12" s="1"/>
    </row>
    <row r="13" spans="1:6" ht="16" thickBot="1" x14ac:dyDescent="0.25">
      <c r="C13" s="27" t="s">
        <v>58</v>
      </c>
      <c r="D13" s="26" t="s">
        <v>57</v>
      </c>
    </row>
    <row r="14" spans="1:6" ht="16" thickBot="1" x14ac:dyDescent="0.25">
      <c r="B14" s="1" t="s">
        <v>2</v>
      </c>
      <c r="C14" s="34">
        <v>85</v>
      </c>
      <c r="D14" s="34">
        <v>-45</v>
      </c>
      <c r="E14" t="s">
        <v>1</v>
      </c>
      <c r="F14" t="s">
        <v>56</v>
      </c>
    </row>
    <row r="15" spans="1:6" ht="16" thickBot="1" x14ac:dyDescent="0.25">
      <c r="B15" s="1" t="s">
        <v>3</v>
      </c>
      <c r="C15" s="33">
        <v>80</v>
      </c>
      <c r="D15" s="33">
        <v>-50</v>
      </c>
      <c r="E15" t="s">
        <v>1</v>
      </c>
      <c r="F15" t="s">
        <v>55</v>
      </c>
    </row>
    <row r="16" spans="1:6" ht="16" thickBot="1" x14ac:dyDescent="0.25">
      <c r="B16" s="1"/>
      <c r="C16" s="33">
        <v>75</v>
      </c>
      <c r="D16" s="33">
        <v>-55</v>
      </c>
      <c r="E16" t="s">
        <v>1</v>
      </c>
      <c r="F16" t="s">
        <v>64</v>
      </c>
    </row>
    <row r="17" spans="2:6" ht="16" thickBot="1" x14ac:dyDescent="0.25">
      <c r="B17" s="1"/>
      <c r="C17" s="33">
        <v>70</v>
      </c>
      <c r="D17" s="33">
        <v>-60</v>
      </c>
      <c r="E17" t="s">
        <v>1</v>
      </c>
      <c r="F17" t="s">
        <v>65</v>
      </c>
    </row>
    <row r="18" spans="2:6" ht="16" thickBot="1" x14ac:dyDescent="0.25">
      <c r="B18" s="1"/>
      <c r="C18" s="33">
        <v>65</v>
      </c>
      <c r="D18" s="33">
        <v>-61</v>
      </c>
      <c r="E18" t="s">
        <v>1</v>
      </c>
      <c r="F18" t="s">
        <v>65</v>
      </c>
    </row>
    <row r="19" spans="2:6" ht="16" thickBot="1" x14ac:dyDescent="0.25">
      <c r="B19" s="1"/>
      <c r="C19" s="33">
        <v>60</v>
      </c>
      <c r="D19" s="33"/>
      <c r="E19" t="s">
        <v>1</v>
      </c>
      <c r="F19" t="s">
        <v>65</v>
      </c>
    </row>
    <row r="20" spans="2:6" ht="16" thickBot="1" x14ac:dyDescent="0.25">
      <c r="B20" s="1"/>
      <c r="C20" s="33">
        <v>55</v>
      </c>
      <c r="D20" s="33"/>
      <c r="E20" t="s">
        <v>1</v>
      </c>
      <c r="F20" t="s">
        <v>65</v>
      </c>
    </row>
    <row r="21" spans="2:6" ht="16" thickBot="1" x14ac:dyDescent="0.25">
      <c r="B21" s="1"/>
      <c r="C21" s="33">
        <v>50</v>
      </c>
      <c r="D21" s="33"/>
      <c r="E21" t="s">
        <v>1</v>
      </c>
      <c r="F21" t="s">
        <v>65</v>
      </c>
    </row>
    <row r="22" spans="2:6" ht="16" thickBot="1" x14ac:dyDescent="0.25">
      <c r="B22" s="1"/>
      <c r="C22" s="33"/>
      <c r="D22" s="33"/>
      <c r="E22" t="s">
        <v>1</v>
      </c>
      <c r="F22" t="s">
        <v>65</v>
      </c>
    </row>
    <row r="23" spans="2:6" ht="16" thickBot="1" x14ac:dyDescent="0.25">
      <c r="B23" s="1"/>
      <c r="C23" s="33"/>
      <c r="D23" s="33"/>
      <c r="E23" t="s">
        <v>1</v>
      </c>
      <c r="F23" t="s">
        <v>65</v>
      </c>
    </row>
    <row r="24" spans="2:6" ht="16" thickBot="1" x14ac:dyDescent="0.25">
      <c r="B24" s="1"/>
      <c r="C24" s="33"/>
      <c r="D24" s="33"/>
      <c r="E24" t="s">
        <v>1</v>
      </c>
      <c r="F24" t="s">
        <v>65</v>
      </c>
    </row>
    <row r="25" spans="2:6" ht="16" thickBot="1" x14ac:dyDescent="0.25">
      <c r="B25" s="1"/>
      <c r="C25" s="25"/>
      <c r="D25" s="1"/>
      <c r="E25" s="1"/>
    </row>
    <row r="26" spans="2:6" ht="33" thickBot="1" x14ac:dyDescent="0.25">
      <c r="B26" s="1" t="s">
        <v>4</v>
      </c>
      <c r="C26" s="33">
        <v>70</v>
      </c>
      <c r="D26" s="24"/>
      <c r="E26" t="s">
        <v>1</v>
      </c>
      <c r="F26" s="28" t="s">
        <v>62</v>
      </c>
    </row>
  </sheetData>
  <sheetProtection algorithmName="SHA-512" hashValue="iiu8A2XhSXdn0a1NFKOQVKdwfjMW+7yBue2scqZs9kcO/eCAz3AvaaakavTTfT1d0DPozIMwlQcDNk+/ZGvv1g==" saltValue="603zTpBlJfvsbbq8KwXuxA==" spinCount="100000"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9ACE-929C-42E2-847E-9A91274BA681}">
  <dimension ref="A5:S40"/>
  <sheetViews>
    <sheetView showGridLines="0" zoomScale="110" zoomScaleNormal="110" workbookViewId="0">
      <selection activeCell="C14" sqref="C14"/>
    </sheetView>
  </sheetViews>
  <sheetFormatPr baseColWidth="10" defaultColWidth="8.83203125" defaultRowHeight="15" x14ac:dyDescent="0.2"/>
  <cols>
    <col min="5" max="5" width="129" customWidth="1"/>
  </cols>
  <sheetData>
    <row r="5" spans="1:19" x14ac:dyDescent="0.2">
      <c r="B5" s="37" t="s">
        <v>9</v>
      </c>
      <c r="C5" s="37"/>
      <c r="D5" s="37"/>
      <c r="E5" s="37"/>
      <c r="F5" s="37"/>
      <c r="G5" s="37"/>
      <c r="H5" s="37"/>
      <c r="I5" s="37"/>
      <c r="J5" s="37"/>
      <c r="K5" s="37"/>
      <c r="L5" s="37"/>
      <c r="M5" s="37"/>
      <c r="N5" s="37"/>
      <c r="O5" s="37"/>
      <c r="P5" s="37"/>
      <c r="Q5" s="37"/>
      <c r="R5" s="37"/>
      <c r="S5" s="37"/>
    </row>
    <row r="6" spans="1:19" x14ac:dyDescent="0.2">
      <c r="B6" s="38" t="s">
        <v>25</v>
      </c>
      <c r="C6" s="38"/>
      <c r="D6" s="38"/>
      <c r="E6" s="38"/>
      <c r="F6" s="38"/>
      <c r="G6" s="38"/>
      <c r="H6" s="38"/>
      <c r="I6" s="38"/>
      <c r="J6" s="38"/>
      <c r="K6" s="38"/>
      <c r="L6" s="38"/>
      <c r="M6" s="38"/>
      <c r="N6" s="38"/>
      <c r="O6" s="38"/>
      <c r="P6" s="38"/>
      <c r="Q6" s="38"/>
      <c r="R6" s="38"/>
      <c r="S6" s="38"/>
    </row>
    <row r="8" spans="1:19" ht="16" x14ac:dyDescent="0.2">
      <c r="B8" s="30" t="s">
        <v>94</v>
      </c>
      <c r="C8" s="8"/>
    </row>
    <row r="9" spans="1:19" ht="16" x14ac:dyDescent="0.2">
      <c r="B9" s="30" t="s">
        <v>101</v>
      </c>
      <c r="C9" s="8"/>
    </row>
    <row r="10" spans="1:19" ht="16" x14ac:dyDescent="0.2">
      <c r="B10" s="31" t="s">
        <v>98</v>
      </c>
      <c r="C10" s="8"/>
    </row>
    <row r="11" spans="1:19" ht="16" x14ac:dyDescent="0.2">
      <c r="B11" s="31" t="s">
        <v>95</v>
      </c>
      <c r="C11" s="8"/>
    </row>
    <row r="12" spans="1:19" ht="16" x14ac:dyDescent="0.2">
      <c r="B12" s="31"/>
      <c r="C12" s="8"/>
    </row>
    <row r="13" spans="1:19" ht="16" thickBot="1" x14ac:dyDescent="0.25">
      <c r="A13" s="1"/>
      <c r="B13" s="8" t="s">
        <v>99</v>
      </c>
    </row>
    <row r="14" spans="1:19" ht="16" thickBot="1" x14ac:dyDescent="0.25">
      <c r="C14" s="44">
        <v>100</v>
      </c>
      <c r="D14" t="s">
        <v>0</v>
      </c>
      <c r="E14" t="s">
        <v>97</v>
      </c>
    </row>
    <row r="15" spans="1:19" ht="16" thickBot="1" x14ac:dyDescent="0.25">
      <c r="C15" s="3">
        <f>10*LOG(C14/0.001)</f>
        <v>50</v>
      </c>
      <c r="D15" t="s">
        <v>1</v>
      </c>
    </row>
    <row r="16" spans="1:19" ht="16" thickBot="1" x14ac:dyDescent="0.25"/>
    <row r="17" spans="2:5" ht="16" thickBot="1" x14ac:dyDescent="0.25">
      <c r="B17" s="1" t="s">
        <v>2</v>
      </c>
      <c r="C17" s="45">
        <v>50</v>
      </c>
      <c r="D17" t="s">
        <v>1</v>
      </c>
      <c r="E17" t="s">
        <v>96</v>
      </c>
    </row>
    <row r="18" spans="2:5" ht="16" thickBot="1" x14ac:dyDescent="0.25">
      <c r="B18" s="1" t="s">
        <v>3</v>
      </c>
      <c r="C18" s="45">
        <v>-60</v>
      </c>
      <c r="D18" t="s">
        <v>1</v>
      </c>
      <c r="E18" t="s">
        <v>19</v>
      </c>
    </row>
    <row r="19" spans="2:5" ht="16" thickBot="1" x14ac:dyDescent="0.25">
      <c r="B19" s="1" t="s">
        <v>4</v>
      </c>
      <c r="C19" s="3">
        <f>C18-C17</f>
        <v>-110</v>
      </c>
      <c r="D19" t="s">
        <v>8</v>
      </c>
      <c r="E19" t="s">
        <v>17</v>
      </c>
    </row>
    <row r="20" spans="2:5" ht="16" thickBot="1" x14ac:dyDescent="0.25">
      <c r="B20" s="1" t="s">
        <v>5</v>
      </c>
      <c r="C20" s="45">
        <v>-95</v>
      </c>
      <c r="D20" t="s">
        <v>1</v>
      </c>
      <c r="E20" t="s">
        <v>102</v>
      </c>
    </row>
    <row r="21" spans="2:5" ht="16" thickBot="1" x14ac:dyDescent="0.25">
      <c r="B21" s="1" t="s">
        <v>6</v>
      </c>
      <c r="C21" s="45">
        <v>3</v>
      </c>
      <c r="D21" t="s">
        <v>8</v>
      </c>
      <c r="E21" t="s">
        <v>10</v>
      </c>
    </row>
    <row r="22" spans="2:5" ht="16" thickBot="1" x14ac:dyDescent="0.25">
      <c r="B22" s="1" t="s">
        <v>7</v>
      </c>
      <c r="C22" s="3">
        <f>C20-C19-C21</f>
        <v>12</v>
      </c>
      <c r="D22" t="s">
        <v>1</v>
      </c>
      <c r="E22" t="s">
        <v>16</v>
      </c>
    </row>
    <row r="24" spans="2:5" x14ac:dyDescent="0.2">
      <c r="B24" s="5" t="s">
        <v>22</v>
      </c>
    </row>
    <row r="25" spans="2:5" x14ac:dyDescent="0.2">
      <c r="B25" s="5" t="s">
        <v>112</v>
      </c>
    </row>
    <row r="26" spans="2:5" ht="32" customHeight="1" x14ac:dyDescent="0.2">
      <c r="B26" s="39" t="s">
        <v>111</v>
      </c>
      <c r="C26" s="39"/>
      <c r="D26" s="39"/>
      <c r="E26" s="39"/>
    </row>
    <row r="28" spans="2:5" ht="16" thickBot="1" x14ac:dyDescent="0.25">
      <c r="B28" s="6" t="s">
        <v>21</v>
      </c>
    </row>
    <row r="29" spans="2:5" ht="16" thickBot="1" x14ac:dyDescent="0.25">
      <c r="B29" s="1" t="s">
        <v>76</v>
      </c>
      <c r="C29" s="44">
        <v>4</v>
      </c>
      <c r="D29" t="s">
        <v>12</v>
      </c>
      <c r="E29" t="s">
        <v>11</v>
      </c>
    </row>
    <row r="30" spans="2:5" ht="16" thickBot="1" x14ac:dyDescent="0.25">
      <c r="B30" s="1" t="s">
        <v>77</v>
      </c>
      <c r="C30" s="3">
        <f>10*LOG(C29) +C22</f>
        <v>18.020599913279625</v>
      </c>
      <c r="D30" t="s">
        <v>1</v>
      </c>
      <c r="E30" t="s">
        <v>28</v>
      </c>
    </row>
    <row r="31" spans="2:5" x14ac:dyDescent="0.2">
      <c r="B31" s="1"/>
      <c r="E31" t="s">
        <v>27</v>
      </c>
    </row>
    <row r="32" spans="2:5" x14ac:dyDescent="0.2">
      <c r="E32" t="s">
        <v>18</v>
      </c>
    </row>
    <row r="33" spans="2:5" x14ac:dyDescent="0.2">
      <c r="E33" t="s">
        <v>29</v>
      </c>
    </row>
    <row r="35" spans="2:5" ht="16" thickBot="1" x14ac:dyDescent="0.25">
      <c r="B35" s="6" t="s">
        <v>20</v>
      </c>
    </row>
    <row r="36" spans="2:5" ht="16" thickBot="1" x14ac:dyDescent="0.25">
      <c r="B36" s="1" t="s">
        <v>83</v>
      </c>
      <c r="C36" s="44">
        <v>16</v>
      </c>
      <c r="D36" t="s">
        <v>12</v>
      </c>
      <c r="E36" t="s">
        <v>15</v>
      </c>
    </row>
    <row r="37" spans="2:5" ht="16" thickBot="1" x14ac:dyDescent="0.25">
      <c r="B37" s="1" t="s">
        <v>84</v>
      </c>
      <c r="C37" s="3">
        <f>10*LOG(C36) +C22</f>
        <v>24.04119982655925</v>
      </c>
      <c r="D37" t="s">
        <v>1</v>
      </c>
      <c r="E37" t="s">
        <v>13</v>
      </c>
    </row>
    <row r="38" spans="2:5" x14ac:dyDescent="0.2">
      <c r="B38" s="1"/>
      <c r="E38" t="s">
        <v>14</v>
      </c>
    </row>
    <row r="39" spans="2:5" x14ac:dyDescent="0.2">
      <c r="E39" t="s">
        <v>18</v>
      </c>
    </row>
    <row r="40" spans="2:5" x14ac:dyDescent="0.2">
      <c r="E40" t="s">
        <v>29</v>
      </c>
    </row>
  </sheetData>
  <sheetProtection algorithmName="SHA-512" hashValue="IO9vcXSA7cOPuB+SxpMeVoNhiTGwaKuGIUIgJxN1W7YxtUnAsmQ9b++XSieMdHXj7m/Uf1AC9hGcct4S/kEZvw==" saltValue="Rbhbd5MiuVyY7HJAcoVP6w==" spinCount="100000" sheet="1" objects="1" scenarios="1" selectLockedCells="1"/>
  <mergeCells count="3">
    <mergeCell ref="B5:S5"/>
    <mergeCell ref="B6:S6"/>
    <mergeCell ref="B26:E26"/>
  </mergeCells>
  <phoneticPr fontId="4"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7DD54-6F28-4BCC-8F3C-7E7B9FF7900A}">
  <dimension ref="A5:E19"/>
  <sheetViews>
    <sheetView showGridLines="0" zoomScale="110" zoomScaleNormal="110" workbookViewId="0">
      <selection activeCell="C14" sqref="C14"/>
    </sheetView>
  </sheetViews>
  <sheetFormatPr baseColWidth="10" defaultColWidth="8.83203125" defaultRowHeight="15" x14ac:dyDescent="0.2"/>
  <cols>
    <col min="5" max="5" width="119.5" customWidth="1"/>
  </cols>
  <sheetData>
    <row r="5" spans="1:5" x14ac:dyDescent="0.2">
      <c r="B5" s="35" t="s">
        <v>9</v>
      </c>
      <c r="C5" s="35"/>
      <c r="D5" s="35"/>
      <c r="E5" s="35"/>
    </row>
    <row r="6" spans="1:5" x14ac:dyDescent="0.2">
      <c r="B6" s="36" t="s">
        <v>25</v>
      </c>
      <c r="C6" s="36"/>
      <c r="D6" s="36"/>
      <c r="E6" s="36"/>
    </row>
    <row r="8" spans="1:5" ht="16" x14ac:dyDescent="0.2">
      <c r="B8" s="30" t="s">
        <v>85</v>
      </c>
    </row>
    <row r="9" spans="1:5" x14ac:dyDescent="0.2">
      <c r="A9" s="1"/>
      <c r="B9" t="s">
        <v>50</v>
      </c>
    </row>
    <row r="10" spans="1:5" ht="16" thickBot="1" x14ac:dyDescent="0.25"/>
    <row r="11" spans="1:5" ht="16" thickBot="1" x14ac:dyDescent="0.25">
      <c r="B11" s="1" t="s">
        <v>2</v>
      </c>
      <c r="C11" s="45">
        <v>0</v>
      </c>
      <c r="D11" t="s">
        <v>1</v>
      </c>
      <c r="E11" t="s">
        <v>51</v>
      </c>
    </row>
    <row r="12" spans="1:5" ht="16" thickBot="1" x14ac:dyDescent="0.25">
      <c r="B12" s="1" t="s">
        <v>3</v>
      </c>
      <c r="C12" s="45">
        <v>-90</v>
      </c>
      <c r="D12" t="s">
        <v>1</v>
      </c>
      <c r="E12" t="s">
        <v>52</v>
      </c>
    </row>
    <row r="13" spans="1:5" ht="16" thickBot="1" x14ac:dyDescent="0.25">
      <c r="B13" s="1" t="s">
        <v>4</v>
      </c>
      <c r="C13" s="3">
        <f>C12-C11</f>
        <v>-90</v>
      </c>
      <c r="D13" t="s">
        <v>8</v>
      </c>
      <c r="E13" t="s">
        <v>53</v>
      </c>
    </row>
    <row r="14" spans="1:5" ht="16" thickBot="1" x14ac:dyDescent="0.25">
      <c r="B14" s="1" t="s">
        <v>5</v>
      </c>
      <c r="C14" s="45">
        <v>34.799999999999997</v>
      </c>
      <c r="D14" t="s">
        <v>1</v>
      </c>
      <c r="E14" t="s">
        <v>54</v>
      </c>
    </row>
    <row r="15" spans="1:5" ht="33" thickBot="1" x14ac:dyDescent="0.25">
      <c r="B15" s="1" t="s">
        <v>6</v>
      </c>
      <c r="C15" s="3">
        <f>'Optimize Upink Signal Power'!C22-(C14+C13)</f>
        <v>67.2</v>
      </c>
      <c r="D15" t="s">
        <v>8</v>
      </c>
      <c r="E15" s="28" t="s">
        <v>106</v>
      </c>
    </row>
    <row r="16" spans="1:5" ht="17" thickBot="1" x14ac:dyDescent="0.25">
      <c r="B16" s="1" t="s">
        <v>7</v>
      </c>
      <c r="C16" s="3">
        <f>'Measuring Uplink Noise Power'!C30</f>
        <v>66</v>
      </c>
      <c r="D16" t="s">
        <v>8</v>
      </c>
      <c r="E16" s="28" t="s">
        <v>104</v>
      </c>
    </row>
    <row r="17" spans="2:5" ht="32" x14ac:dyDescent="0.2">
      <c r="B17" s="2"/>
      <c r="C17" s="32" t="str">
        <f>IF(C15&gt;C16, "ALERT:", "")</f>
        <v>ALERT:</v>
      </c>
      <c r="D17" s="2"/>
      <c r="E17" s="28" t="s">
        <v>105</v>
      </c>
    </row>
    <row r="18" spans="2:5" ht="16" thickBot="1" x14ac:dyDescent="0.25">
      <c r="B18" s="2"/>
    </row>
    <row r="19" spans="2:5" ht="16" thickBot="1" x14ac:dyDescent="0.25">
      <c r="C19" s="3">
        <f>C14+C13</f>
        <v>-55.2</v>
      </c>
      <c r="D19" t="s">
        <v>1</v>
      </c>
      <c r="E19" t="s">
        <v>86</v>
      </c>
    </row>
  </sheetData>
  <sheetProtection algorithmName="SHA-512" hashValue="bYghDO9uMcnbW1f6cXsyVbUAHrI5TMlH5c6g+h14Oo93eMZsG9e4WIRW+0Y4P67+q2Qhfuk/BcfGJ38Dg3xRCw==" saltValue="n0HVDhrZHVUX0vUAzL4pHQ==" spinCount="100000" sheet="1" objects="1" scenarios="1" selectLockedCells="1"/>
  <mergeCells count="2">
    <mergeCell ref="B5:E5"/>
    <mergeCell ref="B6:E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641-F2EF-48C1-8F99-F308C922C596}">
  <dimension ref="A5:E18"/>
  <sheetViews>
    <sheetView showGridLines="0" zoomScale="110" zoomScaleNormal="110" workbookViewId="0">
      <selection activeCell="C18" sqref="C18"/>
    </sheetView>
  </sheetViews>
  <sheetFormatPr baseColWidth="10" defaultColWidth="8.83203125" defaultRowHeight="15" x14ac:dyDescent="0.2"/>
  <cols>
    <col min="5" max="5" width="113.5" customWidth="1"/>
  </cols>
  <sheetData>
    <row r="5" spans="1:5" x14ac:dyDescent="0.2">
      <c r="B5" s="35" t="s">
        <v>9</v>
      </c>
      <c r="C5" s="35"/>
      <c r="D5" s="35"/>
      <c r="E5" s="35"/>
    </row>
    <row r="6" spans="1:5" x14ac:dyDescent="0.2">
      <c r="B6" s="36" t="s">
        <v>25</v>
      </c>
      <c r="C6" s="36"/>
      <c r="D6" s="36"/>
      <c r="E6" s="36"/>
    </row>
    <row r="8" spans="1:5" ht="16" x14ac:dyDescent="0.2">
      <c r="A8" s="1"/>
      <c r="B8" s="30" t="s">
        <v>87</v>
      </c>
    </row>
    <row r="9" spans="1:5" x14ac:dyDescent="0.2">
      <c r="A9" s="1"/>
      <c r="B9" t="s">
        <v>88</v>
      </c>
    </row>
    <row r="10" spans="1:5" ht="16" x14ac:dyDescent="0.2">
      <c r="A10" s="1"/>
      <c r="B10" s="31" t="s">
        <v>89</v>
      </c>
    </row>
    <row r="11" spans="1:5" ht="16" x14ac:dyDescent="0.2">
      <c r="A11" s="1"/>
      <c r="B11" s="31"/>
    </row>
    <row r="12" spans="1:5" ht="16" thickBot="1" x14ac:dyDescent="0.25"/>
    <row r="13" spans="1:5" ht="16" thickBot="1" x14ac:dyDescent="0.25">
      <c r="B13" s="1" t="s">
        <v>2</v>
      </c>
      <c r="C13" s="45">
        <v>-90</v>
      </c>
      <c r="D13" t="s">
        <v>1</v>
      </c>
      <c r="E13" t="s">
        <v>30</v>
      </c>
    </row>
    <row r="14" spans="1:5" ht="16" thickBot="1" x14ac:dyDescent="0.25">
      <c r="B14" s="1" t="s">
        <v>3</v>
      </c>
      <c r="C14" s="3">
        <f>'Optimize Uplink Gain'!C14+'Optimize Uplink Gain'!C13</f>
        <v>-55.2</v>
      </c>
      <c r="D14" t="s">
        <v>1</v>
      </c>
      <c r="E14" t="s">
        <v>90</v>
      </c>
    </row>
    <row r="15" spans="1:5" ht="16" thickBot="1" x14ac:dyDescent="0.25">
      <c r="B15" s="1" t="s">
        <v>4</v>
      </c>
      <c r="C15" s="3">
        <f>C14-C13</f>
        <v>34.799999999999997</v>
      </c>
      <c r="D15" t="s">
        <v>8</v>
      </c>
      <c r="E15" t="s">
        <v>91</v>
      </c>
    </row>
    <row r="16" spans="1:5" ht="16" thickBot="1" x14ac:dyDescent="0.25">
      <c r="B16" s="1" t="s">
        <v>5</v>
      </c>
      <c r="C16" s="45">
        <v>-65</v>
      </c>
      <c r="D16" t="s">
        <v>1</v>
      </c>
      <c r="E16" t="s">
        <v>92</v>
      </c>
    </row>
    <row r="17" spans="2:5" ht="16" thickBot="1" x14ac:dyDescent="0.25">
      <c r="B17" s="1" t="s">
        <v>6</v>
      </c>
      <c r="E17" t="s">
        <v>93</v>
      </c>
    </row>
    <row r="18" spans="2:5" ht="16" thickBot="1" x14ac:dyDescent="0.25">
      <c r="B18" s="1" t="s">
        <v>7</v>
      </c>
      <c r="C18" s="45">
        <v>-110</v>
      </c>
      <c r="D18" t="s">
        <v>1</v>
      </c>
      <c r="E18" t="s">
        <v>31</v>
      </c>
    </row>
  </sheetData>
  <sheetProtection algorithmName="SHA-512" hashValue="6dHpCFmVoYHmepF40rWPPNpdMKbXApRuFndaHMxnWWtLRfjiJ7L0nIwXi4xoCTgbt0LQkdNsEZRtNhmrOjQakw==" saltValue="XKB/mmWkeWfmtiZWYmKu2g==" spinCount="100000" sheet="1" objects="1" scenarios="1" selectLockedCells="1"/>
  <mergeCells count="2">
    <mergeCell ref="B5:E5"/>
    <mergeCell ref="B6:E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9AED7-CF58-8349-95B2-CBFD686E0989}">
  <dimension ref="B5:D13"/>
  <sheetViews>
    <sheetView zoomScale="110" zoomScaleNormal="110" workbookViewId="0">
      <selection activeCell="D19" sqref="D19"/>
    </sheetView>
  </sheetViews>
  <sheetFormatPr baseColWidth="10" defaultColWidth="11.5" defaultRowHeight="15" x14ac:dyDescent="0.2"/>
  <cols>
    <col min="3" max="3" width="8" customWidth="1"/>
    <col min="4" max="4" width="97.6640625" customWidth="1"/>
  </cols>
  <sheetData>
    <row r="5" spans="2:4" ht="16" x14ac:dyDescent="0.2">
      <c r="B5" s="30" t="s">
        <v>114</v>
      </c>
    </row>
    <row r="6" spans="2:4" ht="16" thickBot="1" x14ac:dyDescent="0.25"/>
    <row r="7" spans="2:4" ht="16" thickBot="1" x14ac:dyDescent="0.25">
      <c r="B7" s="29">
        <f>'Measuring Uplink Noise Power'!C30</f>
        <v>66</v>
      </c>
      <c r="C7" t="s">
        <v>8</v>
      </c>
      <c r="D7" t="s">
        <v>117</v>
      </c>
    </row>
    <row r="8" spans="2:4" ht="16" thickBot="1" x14ac:dyDescent="0.25">
      <c r="B8" s="29">
        <f>'Optimize Uplink Gain'!C15</f>
        <v>67.2</v>
      </c>
      <c r="C8" t="s">
        <v>8</v>
      </c>
      <c r="D8" t="s">
        <v>116</v>
      </c>
    </row>
    <row r="9" spans="2:4" ht="16" thickBot="1" x14ac:dyDescent="0.25">
      <c r="B9" s="29">
        <f>'UL Gain Characteristics'!C26</f>
        <v>70</v>
      </c>
      <c r="C9" t="s">
        <v>8</v>
      </c>
      <c r="D9" t="s">
        <v>115</v>
      </c>
    </row>
    <row r="10" spans="2:4" ht="16" thickBot="1" x14ac:dyDescent="0.25">
      <c r="B10" s="29">
        <f>'Optimize Upink Signal Power'!C30</f>
        <v>18.020599913279625</v>
      </c>
      <c r="C10" t="s">
        <v>1</v>
      </c>
      <c r="D10" t="s">
        <v>118</v>
      </c>
    </row>
    <row r="11" spans="2:4" ht="16" thickBot="1" x14ac:dyDescent="0.25">
      <c r="B11" s="29">
        <f>'Optimize Upink Signal Power'!C37</f>
        <v>24.04119982655925</v>
      </c>
      <c r="C11" t="s">
        <v>1</v>
      </c>
      <c r="D11" t="s">
        <v>119</v>
      </c>
    </row>
    <row r="12" spans="2:4" ht="16" thickBot="1" x14ac:dyDescent="0.25">
      <c r="B12" s="29">
        <f>'Optimize Uplink Gain'!C19</f>
        <v>-55.2</v>
      </c>
      <c r="C12" t="s">
        <v>1</v>
      </c>
      <c r="D12" t="s">
        <v>120</v>
      </c>
    </row>
    <row r="13" spans="2:4" ht="16" thickBot="1" x14ac:dyDescent="0.25">
      <c r="B13" s="29">
        <f>'BDA UL Squelch Optimization'!C16</f>
        <v>-65</v>
      </c>
      <c r="C13" t="s">
        <v>1</v>
      </c>
      <c r="D13" t="s">
        <v>121</v>
      </c>
    </row>
  </sheetData>
  <sheetProtection algorithmName="SHA-512" hashValue="1sO+npYbXjlKpq8tdTovAt8p5jKHY9v1X0OQ1zOQlccaE6Do8E67U1qDVfGwg0nZvRNLPtCa01CCM0RaSW4d/A==" saltValue="v/ijxeamqWqidaF0u+Qd0g=="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5300-440B-4C8D-8058-0D4455C0321D}">
  <dimension ref="B5:K26"/>
  <sheetViews>
    <sheetView showGridLines="0" workbookViewId="0">
      <selection activeCell="F12" sqref="F12"/>
    </sheetView>
  </sheetViews>
  <sheetFormatPr baseColWidth="10" defaultColWidth="8.83203125" defaultRowHeight="15" x14ac:dyDescent="0.2"/>
  <cols>
    <col min="3" max="3" width="14.83203125" customWidth="1"/>
    <col min="4" max="4" width="12" customWidth="1"/>
    <col min="5" max="5" width="15.6640625" customWidth="1"/>
    <col min="6" max="6" width="33" customWidth="1"/>
    <col min="7" max="7" width="46.83203125" customWidth="1"/>
  </cols>
  <sheetData>
    <row r="5" spans="2:11" x14ac:dyDescent="0.2">
      <c r="B5" s="42" t="s">
        <v>41</v>
      </c>
      <c r="C5" s="35"/>
      <c r="D5" s="35"/>
    </row>
    <row r="6" spans="2:11" x14ac:dyDescent="0.2">
      <c r="B6" s="43" t="s">
        <v>32</v>
      </c>
      <c r="C6" s="36"/>
      <c r="D6" s="36"/>
    </row>
    <row r="7" spans="2:11" x14ac:dyDescent="0.2">
      <c r="B7" s="5"/>
    </row>
    <row r="8" spans="2:11" ht="16" thickBot="1" x14ac:dyDescent="0.25">
      <c r="B8" s="5" t="s">
        <v>37</v>
      </c>
    </row>
    <row r="9" spans="2:11" ht="16" thickBot="1" x14ac:dyDescent="0.25">
      <c r="C9" s="1" t="s">
        <v>2</v>
      </c>
      <c r="D9" s="4">
        <v>3</v>
      </c>
      <c r="E9" t="s">
        <v>8</v>
      </c>
      <c r="F9" t="s">
        <v>38</v>
      </c>
    </row>
    <row r="10" spans="2:11" ht="16" thickBot="1" x14ac:dyDescent="0.25">
      <c r="C10" s="1" t="s">
        <v>3</v>
      </c>
      <c r="D10" s="4">
        <v>13</v>
      </c>
      <c r="E10" t="s">
        <v>39</v>
      </c>
      <c r="F10" t="s">
        <v>40</v>
      </c>
      <c r="G10" s="13"/>
      <c r="H10" s="13">
        <f>C13-H11</f>
        <v>91</v>
      </c>
      <c r="I10" s="13">
        <f>ROUND(10^(((H10-36.9-20*LOG(D13))/20)),3)</f>
        <v>3.2709999999999999</v>
      </c>
      <c r="J10" s="14" t="s">
        <v>34</v>
      </c>
      <c r="K10" s="13">
        <v>4</v>
      </c>
    </row>
    <row r="11" spans="2:11" x14ac:dyDescent="0.2">
      <c r="C11" s="16"/>
      <c r="D11" s="15"/>
      <c r="E11" s="15"/>
      <c r="F11" s="15"/>
      <c r="G11" s="13"/>
      <c r="H11" s="13">
        <f>ROUND(-174+10*LOG(E13*1000),0)</f>
        <v>-134</v>
      </c>
      <c r="I11" s="13"/>
      <c r="J11" s="14" t="s">
        <v>35</v>
      </c>
      <c r="K11" s="13">
        <f>IF(K10=1,155,IF(K10=2,470,IF(K10=3, 780,IF(K10=4,840))))</f>
        <v>840</v>
      </c>
    </row>
    <row r="12" spans="2:11" ht="64" x14ac:dyDescent="0.2">
      <c r="C12" s="10" t="s">
        <v>113</v>
      </c>
      <c r="D12" s="11" t="s">
        <v>33</v>
      </c>
      <c r="E12" s="11" t="s">
        <v>36</v>
      </c>
      <c r="F12" s="15"/>
      <c r="G12" s="13"/>
      <c r="H12" s="13"/>
      <c r="I12" s="13"/>
      <c r="J12" s="14">
        <v>700</v>
      </c>
      <c r="K12" s="13"/>
    </row>
    <row r="13" spans="2:11" x14ac:dyDescent="0.2">
      <c r="C13" s="21">
        <v>-43</v>
      </c>
      <c r="D13" s="12">
        <f>I18</f>
        <v>155</v>
      </c>
      <c r="E13" s="21">
        <v>10</v>
      </c>
      <c r="F13" s="15"/>
      <c r="G13" s="13"/>
      <c r="H13" s="13"/>
      <c r="I13" s="13"/>
      <c r="J13" s="14">
        <v>800</v>
      </c>
      <c r="K13" s="13"/>
    </row>
    <row r="14" spans="2:11" x14ac:dyDescent="0.2">
      <c r="C14" s="9"/>
      <c r="D14" s="9"/>
      <c r="E14" s="9"/>
      <c r="F14" s="15"/>
      <c r="G14" s="13"/>
      <c r="H14" s="13"/>
      <c r="I14" s="13"/>
      <c r="J14" s="13"/>
      <c r="K14" s="9"/>
    </row>
    <row r="15" spans="2:11" x14ac:dyDescent="0.2">
      <c r="B15" s="15"/>
      <c r="C15" s="17">
        <f>I10</f>
        <v>3.2709999999999999</v>
      </c>
      <c r="D15" s="40" t="str">
        <f>"miles for "&amp;$C$13&amp;"dBm EiRP to reach "&amp;$H$11&amp;"dBm"</f>
        <v>miles for -43dBm EiRP to reach -134dBm</v>
      </c>
      <c r="E15" s="38"/>
      <c r="F15" s="41"/>
      <c r="G15" s="13"/>
      <c r="H15" s="13"/>
      <c r="I15" s="13"/>
      <c r="J15" s="13"/>
      <c r="K15" s="9"/>
    </row>
    <row r="16" spans="2:11" x14ac:dyDescent="0.2">
      <c r="B16" s="15"/>
      <c r="C16" s="18">
        <f>C15*5280</f>
        <v>17270.88</v>
      </c>
      <c r="D16" s="40" t="str">
        <f>"feet for "&amp;$C$13&amp;"dBm EiRP to reach "&amp;$H$11&amp;"dBm"</f>
        <v>feet for -43dBm EiRP to reach -134dBm</v>
      </c>
      <c r="E16" s="38"/>
      <c r="F16" s="41"/>
      <c r="G16" s="13"/>
      <c r="H16" s="13"/>
      <c r="I16" s="13"/>
      <c r="J16" s="13"/>
      <c r="K16" s="9"/>
    </row>
    <row r="17" spans="2:11" x14ac:dyDescent="0.2">
      <c r="B17" s="15"/>
      <c r="C17" s="15"/>
      <c r="D17" s="15"/>
      <c r="E17" s="15"/>
      <c r="F17" s="15"/>
      <c r="G17" s="13"/>
      <c r="H17" s="14" t="s">
        <v>34</v>
      </c>
      <c r="I17" s="13">
        <v>1</v>
      </c>
      <c r="J17" s="13"/>
      <c r="K17" s="9"/>
    </row>
    <row r="18" spans="2:11" x14ac:dyDescent="0.2">
      <c r="B18" s="15"/>
      <c r="C18" s="20" t="s">
        <v>45</v>
      </c>
      <c r="D18" s="15"/>
      <c r="E18" s="15"/>
      <c r="F18" s="15"/>
      <c r="G18" s="13"/>
      <c r="H18" s="14" t="s">
        <v>35</v>
      </c>
      <c r="I18" s="13">
        <f>IF(I17=1,155,IF(I17=2,470,IF(I17=3, 780,IF(I17=4,840))))</f>
        <v>155</v>
      </c>
      <c r="J18" s="13"/>
      <c r="K18" s="9"/>
    </row>
    <row r="19" spans="2:11" x14ac:dyDescent="0.2">
      <c r="B19" s="15"/>
      <c r="C19" s="20" t="s">
        <v>46</v>
      </c>
      <c r="D19" s="15"/>
      <c r="E19" s="15"/>
      <c r="F19" s="15"/>
      <c r="G19" s="13"/>
      <c r="H19" s="14"/>
      <c r="I19" s="13"/>
      <c r="J19" s="13"/>
      <c r="K19" s="9"/>
    </row>
    <row r="20" spans="2:11" ht="16" thickBot="1" x14ac:dyDescent="0.25">
      <c r="B20" s="15"/>
      <c r="C20" s="22" t="s">
        <v>44</v>
      </c>
      <c r="D20" s="15"/>
      <c r="E20" s="15"/>
      <c r="F20" s="15"/>
      <c r="G20" s="13"/>
      <c r="H20" s="14"/>
      <c r="I20" s="13"/>
      <c r="J20" s="13"/>
      <c r="K20" s="9"/>
    </row>
    <row r="21" spans="2:11" ht="16" thickBot="1" x14ac:dyDescent="0.25">
      <c r="B21" s="15"/>
      <c r="C21" s="19" t="s">
        <v>42</v>
      </c>
      <c r="D21" s="15"/>
      <c r="E21" s="15"/>
      <c r="F21" s="23">
        <f>'Measuring Uplink Noise Power'!C25 -D9 + D10</f>
        <v>-27</v>
      </c>
      <c r="G21" s="13"/>
      <c r="H21" s="14">
        <v>800</v>
      </c>
      <c r="I21" s="13"/>
      <c r="J21" s="13"/>
      <c r="K21" s="9"/>
    </row>
    <row r="22" spans="2:11" ht="16" thickBot="1" x14ac:dyDescent="0.25">
      <c r="B22" s="15"/>
      <c r="C22" s="19" t="s">
        <v>43</v>
      </c>
      <c r="D22" s="9"/>
      <c r="E22" s="9"/>
      <c r="F22" s="23">
        <f>'BDA UL Squelch Optimization'!C18-'Benefit of Reducing UL Gain'!D9+'Benefit of Reducing UL Gain'!D10</f>
        <v>-100</v>
      </c>
      <c r="G22" s="9"/>
      <c r="H22" s="9"/>
      <c r="I22" s="9"/>
      <c r="J22" s="9"/>
      <c r="K22" s="9"/>
    </row>
    <row r="23" spans="2:11" x14ac:dyDescent="0.2">
      <c r="B23" s="15"/>
    </row>
    <row r="24" spans="2:11" x14ac:dyDescent="0.2">
      <c r="B24" s="15"/>
    </row>
    <row r="25" spans="2:11" x14ac:dyDescent="0.2">
      <c r="B25" s="15"/>
    </row>
    <row r="26" spans="2:11" x14ac:dyDescent="0.2">
      <c r="B26" s="15"/>
    </row>
  </sheetData>
  <mergeCells count="4">
    <mergeCell ref="D15:F15"/>
    <mergeCell ref="D16:F16"/>
    <mergeCell ref="B5:D5"/>
    <mergeCell ref="B6:D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Drop Down 6">
              <controlPr defaultSize="0" autoLine="0" autoPict="0">
                <anchor moveWithCells="1">
                  <from>
                    <xdr:col>3</xdr:col>
                    <xdr:colOff>0</xdr:colOff>
                    <xdr:row>12</xdr:row>
                    <xdr:rowOff>0</xdr:rowOff>
                  </from>
                  <to>
                    <xdr:col>4</xdr:col>
                    <xdr:colOff>0</xdr:colOff>
                    <xdr:row>13</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40343CF4668D488C69A44E748F08E8" ma:contentTypeVersion="16" ma:contentTypeDescription="Create a new document." ma:contentTypeScope="" ma:versionID="cf51f40de55a7c1d5d71aa99f658220f">
  <xsd:schema xmlns:xsd="http://www.w3.org/2001/XMLSchema" xmlns:xs="http://www.w3.org/2001/XMLSchema" xmlns:p="http://schemas.microsoft.com/office/2006/metadata/properties" xmlns:ns2="1994890e-8609-48a5-bfb9-9397daf50705" xmlns:ns3="9a9577ef-ae58-485d-b91e-e3d355644292" targetNamespace="http://schemas.microsoft.com/office/2006/metadata/properties" ma:root="true" ma:fieldsID="169daea87cd13fcaf066ec31d5618376" ns2:_="" ns3:_="">
    <xsd:import namespace="1994890e-8609-48a5-bfb9-9397daf50705"/>
    <xsd:import namespace="9a9577ef-ae58-485d-b91e-e3d3556442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4890e-8609-48a5-bfb9-9397daf507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5dbddff-188b-4ea4-bddb-6c89037bf14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9577ef-ae58-485d-b91e-e3d35564429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cd532c0-687d-45e8-ae91-355cf84fe125}" ma:internalName="TaxCatchAll" ma:showField="CatchAllData" ma:web="9a9577ef-ae58-485d-b91e-e3d35564429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BACD9C-D539-42ED-97F2-F75A0438E3E9}">
  <ds:schemaRefs>
    <ds:schemaRef ds:uri="http://schemas.microsoft.com/sharepoint/v3/contenttype/forms"/>
  </ds:schemaRefs>
</ds:datastoreItem>
</file>

<file path=customXml/itemProps2.xml><?xml version="1.0" encoding="utf-8"?>
<ds:datastoreItem xmlns:ds="http://schemas.openxmlformats.org/officeDocument/2006/customXml" ds:itemID="{87E8D594-2C7B-4917-A06E-080E59BC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4890e-8609-48a5-bfb9-9397daf50705"/>
    <ds:schemaRef ds:uri="9a9577ef-ae58-485d-b91e-e3d355644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Measuring Uplink Noise Power</vt:lpstr>
      <vt:lpstr>UL Gain Characteristics</vt:lpstr>
      <vt:lpstr>Optimize Upink Signal Power</vt:lpstr>
      <vt:lpstr>Optimize Uplink Gain</vt:lpstr>
      <vt:lpstr>BDA UL Squelch Optimization</vt:lpstr>
      <vt:lpstr>Summary</vt:lpstr>
      <vt:lpstr>Benefit of Reducing UL Gain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Warfield, Tom</dc:creator>
  <cp:lastModifiedBy>Mike Brownson</cp:lastModifiedBy>
  <dcterms:created xsi:type="dcterms:W3CDTF">2022-03-23T12:50:54Z</dcterms:created>
  <dcterms:modified xsi:type="dcterms:W3CDTF">2023-08-23T19:03:50Z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46e5e1-5d42-4630-bacd-c69bfdcbd5e8_Enabled">
    <vt:lpwstr>true</vt:lpwstr>
  </property>
  <property fmtid="{D5CDD505-2E9C-101B-9397-08002B2CF9AE}" pid="3" name="MSIP_Label_d546e5e1-5d42-4630-bacd-c69bfdcbd5e8_SetDate">
    <vt:lpwstr>2022-03-23T12:50:54Z</vt:lpwstr>
  </property>
  <property fmtid="{D5CDD505-2E9C-101B-9397-08002B2CF9AE}" pid="4" name="MSIP_Label_d546e5e1-5d42-4630-bacd-c69bfdcbd5e8_Method">
    <vt:lpwstr>Standard</vt:lpwstr>
  </property>
  <property fmtid="{D5CDD505-2E9C-101B-9397-08002B2CF9AE}" pid="5" name="MSIP_Label_d546e5e1-5d42-4630-bacd-c69bfdcbd5e8_Name">
    <vt:lpwstr>d546e5e1-5d42-4630-bacd-c69bfdcbd5e8</vt:lpwstr>
  </property>
  <property fmtid="{D5CDD505-2E9C-101B-9397-08002B2CF9AE}" pid="6" name="MSIP_Label_d546e5e1-5d42-4630-bacd-c69bfdcbd5e8_SiteId">
    <vt:lpwstr>96ece526-9c7d-48b0-8daf-8b93c90a5d18</vt:lpwstr>
  </property>
  <property fmtid="{D5CDD505-2E9C-101B-9397-08002B2CF9AE}" pid="7" name="MSIP_Label_d546e5e1-5d42-4630-bacd-c69bfdcbd5e8_ActionId">
    <vt:lpwstr>1fb5048f-ae6e-43c5-a0f9-7b122ef8c65c</vt:lpwstr>
  </property>
  <property fmtid="{D5CDD505-2E9C-101B-9397-08002B2CF9AE}" pid="8" name="MSIP_Label_d546e5e1-5d42-4630-bacd-c69bfdcbd5e8_ContentBits">
    <vt:lpwstr>0</vt:lpwstr>
  </property>
</Properties>
</file>